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0730" windowHeight="9975" tabRatio="5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50" i="1" l="1"/>
  <c r="U49" i="1"/>
  <c r="V50" i="1" s="1"/>
  <c r="U41" i="1"/>
  <c r="U40" i="1"/>
  <c r="V40" i="1" s="1"/>
  <c r="U38" i="1"/>
  <c r="U32" i="1"/>
  <c r="V31" i="1"/>
  <c r="U31" i="1"/>
  <c r="U10" i="1"/>
  <c r="U9" i="1"/>
  <c r="U47" i="1" l="1"/>
  <c r="V47" i="1" s="1"/>
  <c r="U26" i="1"/>
  <c r="S28" i="1"/>
  <c r="S29" i="1"/>
  <c r="S25" i="1" l="1"/>
  <c r="S22" i="1"/>
  <c r="S18" i="1" l="1"/>
  <c r="S15" i="1"/>
  <c r="S12" i="1"/>
  <c r="S13" i="1"/>
  <c r="H18" i="1"/>
  <c r="H15" i="1"/>
  <c r="H12" i="1"/>
  <c r="H13" i="1"/>
  <c r="I18" i="1"/>
  <c r="I15" i="1"/>
  <c r="I12" i="1"/>
  <c r="I13" i="1"/>
  <c r="K18" i="1"/>
  <c r="K15" i="1"/>
  <c r="K12" i="1"/>
  <c r="K13" i="1"/>
  <c r="D12" i="1"/>
  <c r="D13" i="1"/>
  <c r="D18" i="1"/>
  <c r="D15" i="1"/>
  <c r="P18" i="1"/>
  <c r="P15" i="1"/>
  <c r="P12" i="1"/>
  <c r="P13" i="1"/>
  <c r="O18" i="1"/>
  <c r="O15" i="1"/>
  <c r="O12" i="1"/>
  <c r="O13" i="1"/>
  <c r="F18" i="1"/>
  <c r="F15" i="1"/>
  <c r="F12" i="1"/>
  <c r="F13" i="1"/>
  <c r="E18" i="1"/>
  <c r="E15" i="1"/>
  <c r="E13" i="1"/>
  <c r="E12" i="1"/>
  <c r="U28" i="1"/>
  <c r="U29" i="1"/>
  <c r="U44" i="1"/>
  <c r="U45" i="1"/>
  <c r="V28" i="1" l="1"/>
  <c r="V45" i="1"/>
  <c r="U15" i="1"/>
  <c r="U13" i="1"/>
  <c r="U18" i="1"/>
  <c r="U12" i="1"/>
  <c r="U36" i="1"/>
  <c r="U35" i="1"/>
  <c r="U23" i="1"/>
  <c r="U25" i="1"/>
  <c r="U22" i="1"/>
  <c r="V22" i="1" s="1"/>
  <c r="V12" i="1" l="1"/>
  <c r="V36" i="1"/>
  <c r="V18" i="1"/>
  <c r="V15" i="1"/>
  <c r="V25" i="1"/>
</calcChain>
</file>

<file path=xl/sharedStrings.xml><?xml version="1.0" encoding="utf-8"?>
<sst xmlns="http://schemas.openxmlformats.org/spreadsheetml/2006/main" count="81" uniqueCount="74">
  <si>
    <t>จำนวนนักเรียน ป.1 ทั้งหมด (คน)</t>
  </si>
  <si>
    <t>จำนวนนักเรียน ป.1 ที่ได้รับการตรวจสุขภาพช่องปาก (คน)</t>
  </si>
  <si>
    <t>จำนวนนักเรียน ป.1 ที่ได้รับบริการเคลือบหลุมร่องฟัน (คน/ซี่)</t>
  </si>
  <si>
    <t>วังน้อย</t>
  </si>
  <si>
    <t>บางซ้าย</t>
  </si>
  <si>
    <t>บางไทร</t>
  </si>
  <si>
    <t>บางบาล</t>
  </si>
  <si>
    <t>บางปะอิน</t>
  </si>
  <si>
    <t>บางปะหัน</t>
  </si>
  <si>
    <t>ท่าเรือ</t>
  </si>
  <si>
    <t>นครหลวง</t>
  </si>
  <si>
    <t>อุทัย</t>
  </si>
  <si>
    <t>ภาชี</t>
  </si>
  <si>
    <t>เสนา</t>
  </si>
  <si>
    <t>ผักไห่</t>
  </si>
  <si>
    <t>มหาราช</t>
  </si>
  <si>
    <t>ลาดบัวหลวง</t>
  </si>
  <si>
    <t>บ้านแพรก</t>
  </si>
  <si>
    <t>รวม</t>
  </si>
  <si>
    <t>ร้อยละ</t>
  </si>
  <si>
    <t>เป้าหมายฟันเทียม</t>
  </si>
  <si>
    <t>กลุ่มงานทันตสาธารณสุข จ.พระนครศรีอยุธยา</t>
  </si>
  <si>
    <t xml:space="preserve">ผลการดำเนินงานตามตัวชี้วัดกระทรวงสาธารณสุข ประจำปีงบประมาณ 2557 เดือนตุลาคม-ธันวาคม 2556 </t>
  </si>
  <si>
    <t>รายการข้อมูลของตัวชี้วัดตามประเด็นยุทธศาสตร์</t>
  </si>
  <si>
    <t>ลำดับที่</t>
  </si>
  <si>
    <t>เป้าหมาย</t>
  </si>
  <si>
    <t>ผลการดำเนินงานของจังหวัดในพื้นที่รับผิดชอบ</t>
  </si>
  <si>
    <t>กลุ่มเด็กปฐมวัย(0-5ปี) และสตรี</t>
  </si>
  <si>
    <t>ไม่เกินร้อยละ 57</t>
  </si>
  <si>
    <t>จำนวนเด็ก 3 ปี มีฟันผุ</t>
  </si>
  <si>
    <t>จำนวนเด็กอายุ 3 ปี</t>
  </si>
  <si>
    <t>เด็กปฐมวัยมีปัญหาฟันน้ำนมผุ</t>
  </si>
  <si>
    <t>เด็กอายุต่ำกว่า 3 ปี ได้รับการตรวจช่องปาก</t>
  </si>
  <si>
    <t>จำนวนเด็กอายุต่ำกว่า 3 ปี ทั้งหมด</t>
  </si>
  <si>
    <t>จำนวนเด็กอายุต่ำกว่า 3 ปี ที่ได้รับการตรวจช่องปาก</t>
  </si>
  <si>
    <t>ผู้ดูแลเด็กอายุต่ำกว่า 3 ปี ได้รับการฝึกทักษะการแปรงฟัน</t>
  </si>
  <si>
    <t>จำนวนผู้ดูแลเด็กอายุต่ำกว่า 3 ปี ได้รับการฝึกทักษะการแปรงฟัน</t>
  </si>
  <si>
    <t>เด็กอายุต่ำกว่า 3 ปี ที่มีความเสี่ยงฟันผุ ได้รับการทาฟลูออไรด์วาร์นิช</t>
  </si>
  <si>
    <t>เด็กอายุต่ำกว่า 3 ปี ที่ได้รับการทาฟลูออไรด์วาร์นิช</t>
  </si>
  <si>
    <t>ไม่น้อยกว่าร้อยละ 70</t>
  </si>
  <si>
    <t>ไม่น้อยกว่าร้อยละ 50</t>
  </si>
  <si>
    <t>กลุ่มวัยเรียน (5-14ปี)</t>
  </si>
  <si>
    <t>เด็กประถม 1 ได้รับการตรวจสุขภาพช่องปาก</t>
  </si>
  <si>
    <t>เด็กประถม 1 ได้รับการเคลือบหลุมร่องฟัน</t>
  </si>
  <si>
    <t>โรงเรียนปลอดน้ำอัดลม (ควบคุมน้ำหวานและขนมกรุบกรอบ)</t>
  </si>
  <si>
    <t>จำนวนรร.ประถมศึกษาปลอดน้ำอัดลมฯ</t>
  </si>
  <si>
    <t>จำนวนรร.ที่มีการจัดการศึกษาระดับประถมศึกษา</t>
  </si>
  <si>
    <t>หน่วยบริการที่มีการตรวจคัดกรองสุขภาพช่องปากในกลุ่มวัยทำงานร่วมกับการคัดกรองเบาหวานและความดันโลหิตสูง</t>
  </si>
  <si>
    <t>ไม่น้อยกว่าร้อยละ 85</t>
  </si>
  <si>
    <t>ไม่เกินร้อยละ 75</t>
  </si>
  <si>
    <t>ไม่น้อยกว่าร้อยละ 30</t>
  </si>
  <si>
    <t>จำนวนหน่วยบริการที่มีการจัดบริการส่งเสริมป้องกันโรคในช่องปากวัยทำงาน</t>
  </si>
  <si>
    <t>จำนวนหน่วยบริการทั้งหมด</t>
  </si>
  <si>
    <t>กลุ่มผู้สูงอายุ</t>
  </si>
  <si>
    <t>ผู้สูงอายุและก่อนวัยสูงอายุได้รับฟันเทียมพระราชทาน</t>
  </si>
  <si>
    <t>จำนวนผู้สูงอายุที่ได้รับบริการใส่ฟันเทียมพระราชทาน</t>
  </si>
  <si>
    <t>ร้อยละ 30</t>
  </si>
  <si>
    <t>จำนวน 576 ร่าย</t>
  </si>
  <si>
    <t>จำนวนหน่วยบริการจัดบริการส่งเสริมป้องกันโรคในช่องปากผู้สูงอายุ</t>
  </si>
  <si>
    <t>จำนวน 1 แห่ง</t>
  </si>
  <si>
    <t>หน่วยบริการที่มีการตรวจคัดกรองสุขภาพช่องปากในกลุ่มผู้สูงอายุและผู้พิการร่วมกับการคัดกรองเบาหวานและความดันโลหิตสูง</t>
  </si>
  <si>
    <t>จำนวนหน่วยบริการที่มีการตรวจคัดกรองสุขภาพช่องปากในกลุ่มผู้สูงอายุ</t>
  </si>
  <si>
    <t>ทุกกลุ่ม</t>
  </si>
  <si>
    <t>ร้อยละของ รพ.สต./ศสม. ที่ให้บริการสุขภาพช่องปากที่มีคุณภาพ</t>
  </si>
  <si>
    <t>จำนวน รพ.สต./ศสม.ที่ให้บริการสุขภาพได้คุณภาพตามเกณฑ์</t>
  </si>
  <si>
    <t>จำนวน รพ.สต./ศสม.ทั้งหมด</t>
  </si>
  <si>
    <t xml:space="preserve"> ร้อยละรพ.สต./ศสม. สามารถจัดบริการสุขภาพช่องปากที่ครอบคลุมประชากรในพื้นที่ได้ตามเกณฑ์ </t>
  </si>
  <si>
    <t xml:space="preserve">ผู้สูงอายุรอคิวทำฟันเทียม ตาม KPI ร้อยละของผู้สูงอายุที่ต้องการใส่ฟันเทียมถอดได้ทุกชนิด </t>
  </si>
  <si>
    <t xml:space="preserve">มีระยะเวลารอทำฟันเทียมไม่เกิน 6 เดือน </t>
  </si>
  <si>
    <t xml:space="preserve"> การพัฒนาระบบบริการทันตกรรม</t>
  </si>
  <si>
    <t>มากกว่า 200 ครั้งต่อ 1,000 ประชากร</t>
  </si>
  <si>
    <t>ค่าเฉลี่ย</t>
  </si>
  <si>
    <t>cup ศูนย์เวชฯ อ.พระนครศรีอยุธยา</t>
  </si>
  <si>
    <t>cup วัดพระญาติ อ.พระนครศรีอยุธยา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</si>
</sst>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AngsanaUPC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</cellStyleXfs>
  <cellXfs count="35">
    <xf numFmtId="0" fontId="0" fillId="0" borderId="0" xfId="0"/>
    <xf numFmtId="0" fontId="20" fillId="24" borderId="10" xfId="43" applyFont="1" applyFill="1" applyBorder="1" applyAlignment="1">
      <alignment horizontal="center"/>
    </xf>
    <xf numFmtId="187" fontId="20" fillId="24" borderId="10" xfId="1" applyNumberFormat="1" applyFont="1" applyFill="1" applyBorder="1" applyAlignment="1">
      <alignment horizontal="center"/>
    </xf>
    <xf numFmtId="0" fontId="21" fillId="24" borderId="10" xfId="0" applyFont="1" applyFill="1" applyBorder="1"/>
    <xf numFmtId="0" fontId="22" fillId="24" borderId="0" xfId="0" applyFont="1" applyFill="1" applyAlignment="1">
      <alignment horizontal="center"/>
    </xf>
    <xf numFmtId="0" fontId="21" fillId="24" borderId="0" xfId="0" applyFont="1" applyFill="1"/>
    <xf numFmtId="0" fontId="23" fillId="24" borderId="10" xfId="0" applyFont="1" applyFill="1" applyBorder="1"/>
    <xf numFmtId="0" fontId="20" fillId="24" borderId="0" xfId="0" applyFont="1" applyFill="1"/>
    <xf numFmtId="0" fontId="22" fillId="24" borderId="0" xfId="0" applyFont="1" applyFill="1"/>
    <xf numFmtId="0" fontId="22" fillId="24" borderId="10" xfId="0" applyFont="1" applyFill="1" applyBorder="1"/>
    <xf numFmtId="0" fontId="22" fillId="24" borderId="10" xfId="0" applyFont="1" applyFill="1" applyBorder="1" applyAlignment="1">
      <alignment horizontal="center"/>
    </xf>
    <xf numFmtId="0" fontId="20" fillId="24" borderId="10" xfId="0" applyFont="1" applyFill="1" applyBorder="1"/>
    <xf numFmtId="0" fontId="22" fillId="25" borderId="10" xfId="0" applyFont="1" applyFill="1" applyBorder="1"/>
    <xf numFmtId="0" fontId="21" fillId="25" borderId="10" xfId="0" applyFont="1" applyFill="1" applyBorder="1"/>
    <xf numFmtId="0" fontId="22" fillId="25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0" fillId="24" borderId="10" xfId="43" applyNumberFormat="1" applyFont="1" applyFill="1" applyBorder="1" applyAlignment="1">
      <alignment horizontal="center"/>
    </xf>
    <xf numFmtId="0" fontId="20" fillId="25" borderId="10" xfId="43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2" fillId="24" borderId="0" xfId="0" quotePrefix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2" fontId="22" fillId="24" borderId="11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center" vertical="center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" xfId="1" builtinId="3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Title" xfId="40"/>
    <cellStyle name="Total" xfId="41"/>
    <cellStyle name="Warning Text" xfId="42"/>
    <cellStyle name="ปกติ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topLeftCell="A11" zoomScaleNormal="100" workbookViewId="0">
      <pane xSplit="2" topLeftCell="J1" activePane="topRight" state="frozen"/>
      <selection activeCell="A13" sqref="A13"/>
      <selection pane="topRight" activeCell="T14" sqref="T14"/>
    </sheetView>
  </sheetViews>
  <sheetFormatPr defaultRowHeight="24" x14ac:dyDescent="0.55000000000000004"/>
  <cols>
    <col min="1" max="1" width="9" style="5"/>
    <col min="2" max="2" width="44.875" style="5" customWidth="1"/>
    <col min="3" max="3" width="12.75" style="5" customWidth="1"/>
    <col min="4" max="4" width="8.875" style="5" customWidth="1"/>
    <col min="5" max="16384" width="9" style="5"/>
  </cols>
  <sheetData>
    <row r="1" spans="1:22" x14ac:dyDescent="0.55000000000000004">
      <c r="A1" s="8"/>
      <c r="B1" s="22" t="s">
        <v>22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x14ac:dyDescent="0.55000000000000004">
      <c r="A2" s="8"/>
      <c r="B2" s="8"/>
      <c r="C2" s="8"/>
      <c r="D2" s="8"/>
      <c r="E2" s="8"/>
      <c r="F2" s="8"/>
      <c r="G2" s="8"/>
      <c r="H2" s="23" t="s">
        <v>21</v>
      </c>
      <c r="I2" s="23"/>
      <c r="J2" s="23"/>
      <c r="K2" s="23"/>
      <c r="L2" s="23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5500000000000000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55000000000000004">
      <c r="A4" s="24" t="s">
        <v>24</v>
      </c>
      <c r="B4" s="24" t="s">
        <v>23</v>
      </c>
      <c r="C4" s="24" t="s">
        <v>25</v>
      </c>
      <c r="D4" s="24" t="s">
        <v>26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8" t="s">
        <v>18</v>
      </c>
      <c r="V4" s="25" t="s">
        <v>19</v>
      </c>
    </row>
    <row r="5" spans="1:22" x14ac:dyDescent="0.55000000000000004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9"/>
      <c r="V5" s="26"/>
    </row>
    <row r="6" spans="1:22" x14ac:dyDescent="0.55000000000000004">
      <c r="A6" s="24"/>
      <c r="B6" s="24"/>
      <c r="C6" s="24"/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17</v>
      </c>
      <c r="S6" s="9" t="s">
        <v>72</v>
      </c>
      <c r="T6" s="9" t="s">
        <v>73</v>
      </c>
      <c r="U6" s="30"/>
      <c r="V6" s="27"/>
    </row>
    <row r="7" spans="1:22" x14ac:dyDescent="0.55000000000000004">
      <c r="A7" s="13"/>
      <c r="B7" s="12" t="s">
        <v>27</v>
      </c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2"/>
    </row>
    <row r="8" spans="1:22" x14ac:dyDescent="0.55000000000000004">
      <c r="A8" s="9">
        <v>1</v>
      </c>
      <c r="B8" s="9" t="s">
        <v>31</v>
      </c>
      <c r="C8" s="9" t="s">
        <v>28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3"/>
      <c r="V8" s="9"/>
    </row>
    <row r="9" spans="1:22" x14ac:dyDescent="0.55000000000000004">
      <c r="A9" s="3"/>
      <c r="B9" s="3" t="s">
        <v>29</v>
      </c>
      <c r="C9" s="3"/>
      <c r="D9" s="15">
        <v>0</v>
      </c>
      <c r="E9" s="15">
        <v>0</v>
      </c>
      <c r="F9" s="15">
        <v>33</v>
      </c>
      <c r="G9" s="15">
        <v>0</v>
      </c>
      <c r="H9" s="15">
        <v>455</v>
      </c>
      <c r="I9" s="15">
        <v>0</v>
      </c>
      <c r="J9" s="15">
        <v>111</v>
      </c>
      <c r="K9" s="15">
        <v>268</v>
      </c>
      <c r="L9" s="15">
        <v>230</v>
      </c>
      <c r="M9" s="15">
        <v>0</v>
      </c>
      <c r="N9" s="15">
        <v>703</v>
      </c>
      <c r="O9" s="15">
        <v>228</v>
      </c>
      <c r="P9" s="15">
        <v>396</v>
      </c>
      <c r="Q9" s="15">
        <v>339</v>
      </c>
      <c r="R9" s="15">
        <v>36</v>
      </c>
      <c r="S9" s="15">
        <v>49</v>
      </c>
      <c r="T9" s="15">
        <v>6</v>
      </c>
      <c r="U9" s="15">
        <f>SUM(D9:T9)</f>
        <v>2854</v>
      </c>
      <c r="V9" s="31">
        <v>65.739999999999995</v>
      </c>
    </row>
    <row r="10" spans="1:22" x14ac:dyDescent="0.55000000000000004">
      <c r="A10" s="3"/>
      <c r="B10" s="3" t="s">
        <v>30</v>
      </c>
      <c r="C10" s="3"/>
      <c r="D10" s="15">
        <v>0</v>
      </c>
      <c r="E10" s="15">
        <v>0</v>
      </c>
      <c r="F10" s="15">
        <v>39</v>
      </c>
      <c r="G10" s="15">
        <v>0</v>
      </c>
      <c r="H10" s="15">
        <v>682</v>
      </c>
      <c r="I10" s="15">
        <v>0</v>
      </c>
      <c r="J10" s="15">
        <v>197</v>
      </c>
      <c r="K10" s="15">
        <v>439</v>
      </c>
      <c r="L10" s="15">
        <v>397</v>
      </c>
      <c r="M10" s="15">
        <v>0</v>
      </c>
      <c r="N10" s="15">
        <v>832</v>
      </c>
      <c r="O10" s="15">
        <v>376</v>
      </c>
      <c r="P10" s="15">
        <v>396</v>
      </c>
      <c r="Q10" s="15">
        <v>548</v>
      </c>
      <c r="R10" s="15">
        <v>72</v>
      </c>
      <c r="S10" s="15">
        <v>234</v>
      </c>
      <c r="T10" s="15">
        <v>129</v>
      </c>
      <c r="U10" s="15">
        <f>SUM(D10:T10)</f>
        <v>4341</v>
      </c>
      <c r="V10" s="32"/>
    </row>
    <row r="11" spans="1:22" x14ac:dyDescent="0.55000000000000004">
      <c r="A11" s="9">
        <v>2</v>
      </c>
      <c r="B11" s="9" t="s">
        <v>32</v>
      </c>
      <c r="C11" s="9" t="s">
        <v>39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"/>
      <c r="V11" s="9"/>
    </row>
    <row r="12" spans="1:22" x14ac:dyDescent="0.55000000000000004">
      <c r="A12" s="3"/>
      <c r="B12" s="3" t="s">
        <v>34</v>
      </c>
      <c r="C12" s="3"/>
      <c r="D12" s="15">
        <f>145+57+35</f>
        <v>237</v>
      </c>
      <c r="E12" s="15">
        <f>0+13</f>
        <v>13</v>
      </c>
      <c r="F12" s="15">
        <f>37+18</f>
        <v>55</v>
      </c>
      <c r="G12" s="15">
        <v>76</v>
      </c>
      <c r="H12" s="15">
        <f>80+21+6</f>
        <v>107</v>
      </c>
      <c r="I12" s="15">
        <f>19+12</f>
        <v>31</v>
      </c>
      <c r="J12" s="15">
        <v>97</v>
      </c>
      <c r="K12" s="15">
        <f>13+85</f>
        <v>98</v>
      </c>
      <c r="L12" s="15">
        <v>32</v>
      </c>
      <c r="M12" s="15">
        <v>22</v>
      </c>
      <c r="N12" s="15">
        <v>53</v>
      </c>
      <c r="O12" s="15">
        <f>12+117</f>
        <v>129</v>
      </c>
      <c r="P12" s="15">
        <f>37+8</f>
        <v>45</v>
      </c>
      <c r="Q12" s="15">
        <v>29</v>
      </c>
      <c r="R12" s="15">
        <v>36</v>
      </c>
      <c r="S12" s="15">
        <f>606+233</f>
        <v>839</v>
      </c>
      <c r="T12" s="15">
        <v>410</v>
      </c>
      <c r="U12" s="15">
        <f>SUM(D12:T12)</f>
        <v>2309</v>
      </c>
      <c r="V12" s="9">
        <f>U12/U13*100</f>
        <v>66.927536231884062</v>
      </c>
    </row>
    <row r="13" spans="1:22" x14ac:dyDescent="0.55000000000000004">
      <c r="A13" s="3"/>
      <c r="B13" s="3" t="s">
        <v>33</v>
      </c>
      <c r="C13" s="3"/>
      <c r="D13" s="15">
        <f>145+107+35</f>
        <v>287</v>
      </c>
      <c r="E13" s="15">
        <f>5+68</f>
        <v>73</v>
      </c>
      <c r="F13" s="15">
        <f>37+51</f>
        <v>88</v>
      </c>
      <c r="G13" s="15">
        <v>48</v>
      </c>
      <c r="H13" s="15">
        <f>80+21+6</f>
        <v>107</v>
      </c>
      <c r="I13" s="15">
        <f>19+12</f>
        <v>31</v>
      </c>
      <c r="J13" s="15">
        <v>275</v>
      </c>
      <c r="K13" s="15">
        <f>500+130</f>
        <v>630</v>
      </c>
      <c r="L13" s="15">
        <v>32</v>
      </c>
      <c r="M13" s="15">
        <v>22</v>
      </c>
      <c r="N13" s="15">
        <v>81</v>
      </c>
      <c r="O13" s="15">
        <f>12+117</f>
        <v>129</v>
      </c>
      <c r="P13" s="15">
        <f>37+23</f>
        <v>60</v>
      </c>
      <c r="Q13" s="15">
        <v>29</v>
      </c>
      <c r="R13" s="15">
        <v>104</v>
      </c>
      <c r="S13" s="15">
        <f>788+233</f>
        <v>1021</v>
      </c>
      <c r="T13" s="15">
        <v>433</v>
      </c>
      <c r="U13" s="15">
        <f>SUM(D13:T13)</f>
        <v>3450</v>
      </c>
      <c r="V13" s="9"/>
    </row>
    <row r="14" spans="1:22" x14ac:dyDescent="0.55000000000000004">
      <c r="A14" s="9">
        <v>3</v>
      </c>
      <c r="B14" s="9" t="s">
        <v>35</v>
      </c>
      <c r="C14" s="9" t="s">
        <v>39</v>
      </c>
      <c r="D14" s="10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9"/>
    </row>
    <row r="15" spans="1:22" x14ac:dyDescent="0.55000000000000004">
      <c r="A15" s="3"/>
      <c r="B15" s="3" t="s">
        <v>36</v>
      </c>
      <c r="C15" s="3"/>
      <c r="D15" s="15">
        <f>113+57</f>
        <v>170</v>
      </c>
      <c r="E15" s="15">
        <f>3+13</f>
        <v>16</v>
      </c>
      <c r="F15" s="15">
        <f>37+18</f>
        <v>55</v>
      </c>
      <c r="G15" s="15">
        <v>72</v>
      </c>
      <c r="H15" s="15">
        <f>80+14+7</f>
        <v>101</v>
      </c>
      <c r="I15" s="15">
        <f>19+10</f>
        <v>29</v>
      </c>
      <c r="J15" s="15">
        <v>59</v>
      </c>
      <c r="K15" s="15">
        <f>13+65</f>
        <v>78</v>
      </c>
      <c r="L15" s="15">
        <v>32</v>
      </c>
      <c r="M15" s="15">
        <v>22</v>
      </c>
      <c r="N15" s="15">
        <v>53</v>
      </c>
      <c r="O15" s="15">
        <f>12+117</f>
        <v>129</v>
      </c>
      <c r="P15" s="15">
        <f>37+8</f>
        <v>45</v>
      </c>
      <c r="Q15" s="15">
        <v>29</v>
      </c>
      <c r="R15" s="15">
        <v>19</v>
      </c>
      <c r="S15" s="15">
        <f>606+233</f>
        <v>839</v>
      </c>
      <c r="T15" s="15">
        <v>410</v>
      </c>
      <c r="U15" s="15">
        <f>SUM(D15:T15)</f>
        <v>2158</v>
      </c>
      <c r="V15" s="9">
        <f>U15/U13*100</f>
        <v>62.550724637681157</v>
      </c>
    </row>
    <row r="16" spans="1:22" x14ac:dyDescent="0.55000000000000004">
      <c r="A16" s="3"/>
      <c r="B16" s="3" t="s">
        <v>33</v>
      </c>
      <c r="C16" s="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9"/>
    </row>
    <row r="17" spans="1:22" x14ac:dyDescent="0.55000000000000004">
      <c r="A17" s="9">
        <v>4</v>
      </c>
      <c r="B17" s="9" t="s">
        <v>37</v>
      </c>
      <c r="C17" s="9" t="s">
        <v>40</v>
      </c>
      <c r="D17" s="1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9"/>
    </row>
    <row r="18" spans="1:22" x14ac:dyDescent="0.55000000000000004">
      <c r="A18" s="3"/>
      <c r="B18" s="3" t="s">
        <v>38</v>
      </c>
      <c r="C18" s="3"/>
      <c r="D18" s="15">
        <f>54+25</f>
        <v>79</v>
      </c>
      <c r="E18" s="15">
        <f>5+8</f>
        <v>13</v>
      </c>
      <c r="F18" s="15">
        <f>13+35</f>
        <v>48</v>
      </c>
      <c r="G18" s="15">
        <v>54</v>
      </c>
      <c r="H18" s="15">
        <f>8+11+0</f>
        <v>19</v>
      </c>
      <c r="I18" s="15">
        <f>7+12</f>
        <v>19</v>
      </c>
      <c r="J18" s="15">
        <v>46</v>
      </c>
      <c r="K18" s="15">
        <f>13+45</f>
        <v>58</v>
      </c>
      <c r="L18" s="15">
        <v>6</v>
      </c>
      <c r="M18" s="15">
        <v>14</v>
      </c>
      <c r="N18" s="15">
        <v>17</v>
      </c>
      <c r="O18" s="15">
        <f>10+117</f>
        <v>127</v>
      </c>
      <c r="P18" s="15">
        <f>22+8</f>
        <v>30</v>
      </c>
      <c r="Q18" s="15">
        <v>0</v>
      </c>
      <c r="R18" s="15">
        <v>12</v>
      </c>
      <c r="S18" s="15">
        <f>181+35</f>
        <v>216</v>
      </c>
      <c r="T18" s="15">
        <v>165</v>
      </c>
      <c r="U18" s="15">
        <f>SUM(D18:T18)</f>
        <v>923</v>
      </c>
      <c r="V18" s="9">
        <f>U18/U13*100</f>
        <v>26.753623188405797</v>
      </c>
    </row>
    <row r="19" spans="1:22" x14ac:dyDescent="0.55000000000000004">
      <c r="A19" s="3"/>
      <c r="B19" s="3" t="s">
        <v>33</v>
      </c>
      <c r="C19" s="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9"/>
    </row>
    <row r="20" spans="1:22" x14ac:dyDescent="0.55000000000000004">
      <c r="A20" s="12"/>
      <c r="B20" s="12" t="s">
        <v>41</v>
      </c>
      <c r="C20" s="1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2"/>
    </row>
    <row r="21" spans="1:22" x14ac:dyDescent="0.55000000000000004">
      <c r="A21" s="9">
        <v>5</v>
      </c>
      <c r="B21" s="9" t="s">
        <v>42</v>
      </c>
      <c r="C21" s="3" t="s">
        <v>48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9"/>
    </row>
    <row r="22" spans="1:22" x14ac:dyDescent="0.55000000000000004">
      <c r="A22" s="3"/>
      <c r="B22" s="3" t="s">
        <v>1</v>
      </c>
      <c r="C22" s="3"/>
      <c r="D22" s="15">
        <v>0</v>
      </c>
      <c r="E22" s="15">
        <v>166</v>
      </c>
      <c r="F22" s="15">
        <v>382</v>
      </c>
      <c r="G22" s="15">
        <v>331</v>
      </c>
      <c r="H22" s="15">
        <v>431</v>
      </c>
      <c r="I22" s="15">
        <v>13</v>
      </c>
      <c r="J22" s="15">
        <v>339</v>
      </c>
      <c r="K22" s="15">
        <v>101</v>
      </c>
      <c r="L22" s="15">
        <v>0</v>
      </c>
      <c r="M22" s="15">
        <v>0</v>
      </c>
      <c r="N22" s="15">
        <v>925</v>
      </c>
      <c r="O22" s="15">
        <v>54</v>
      </c>
      <c r="P22" s="15">
        <v>167</v>
      </c>
      <c r="Q22" s="15">
        <v>100</v>
      </c>
      <c r="R22" s="15">
        <v>73</v>
      </c>
      <c r="S22" s="15">
        <f>1446+448</f>
        <v>1894</v>
      </c>
      <c r="T22" s="15">
        <v>109</v>
      </c>
      <c r="U22" s="15">
        <f>SUM(D22:T22)</f>
        <v>5085</v>
      </c>
      <c r="V22" s="10">
        <f>U22/U23*100</f>
        <v>53.605313092979124</v>
      </c>
    </row>
    <row r="23" spans="1:22" x14ac:dyDescent="0.55000000000000004">
      <c r="A23" s="3"/>
      <c r="B23" s="3" t="s">
        <v>0</v>
      </c>
      <c r="C23" s="3"/>
      <c r="D23" s="15">
        <v>672</v>
      </c>
      <c r="E23" s="15">
        <v>264</v>
      </c>
      <c r="F23" s="15">
        <v>689</v>
      </c>
      <c r="G23" s="15">
        <v>331</v>
      </c>
      <c r="H23" s="15">
        <v>920</v>
      </c>
      <c r="I23" s="15">
        <v>507</v>
      </c>
      <c r="J23" s="15">
        <v>690</v>
      </c>
      <c r="K23" s="15">
        <v>399</v>
      </c>
      <c r="L23" s="15">
        <v>305</v>
      </c>
      <c r="M23" s="15">
        <v>469</v>
      </c>
      <c r="N23" s="15">
        <v>965</v>
      </c>
      <c r="O23" s="15">
        <v>477</v>
      </c>
      <c r="P23" s="15">
        <v>167</v>
      </c>
      <c r="Q23" s="15">
        <v>514</v>
      </c>
      <c r="R23" s="15">
        <v>73</v>
      </c>
      <c r="S23" s="15">
        <v>1810</v>
      </c>
      <c r="T23" s="15">
        <v>234</v>
      </c>
      <c r="U23" s="15">
        <f>SUM(D23:T23)</f>
        <v>9486</v>
      </c>
      <c r="V23" s="10"/>
    </row>
    <row r="24" spans="1:22" ht="21" customHeight="1" x14ac:dyDescent="0.55000000000000004">
      <c r="A24" s="9">
        <v>6</v>
      </c>
      <c r="B24" s="9" t="s">
        <v>43</v>
      </c>
      <c r="C24" s="3" t="s">
        <v>50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9"/>
    </row>
    <row r="25" spans="1:22" x14ac:dyDescent="0.55000000000000004">
      <c r="A25" s="3"/>
      <c r="B25" s="3" t="s">
        <v>2</v>
      </c>
      <c r="C25" s="3"/>
      <c r="D25" s="15">
        <v>0</v>
      </c>
      <c r="E25" s="15">
        <v>114</v>
      </c>
      <c r="F25" s="15">
        <v>224</v>
      </c>
      <c r="G25" s="15">
        <v>187</v>
      </c>
      <c r="H25" s="15">
        <v>44</v>
      </c>
      <c r="I25" s="15">
        <v>12</v>
      </c>
      <c r="J25" s="15">
        <v>86</v>
      </c>
      <c r="K25" s="15">
        <v>46</v>
      </c>
      <c r="L25" s="15">
        <v>0</v>
      </c>
      <c r="M25" s="15">
        <v>0</v>
      </c>
      <c r="N25" s="15">
        <v>401</v>
      </c>
      <c r="O25" s="15">
        <v>54</v>
      </c>
      <c r="P25" s="15">
        <v>59</v>
      </c>
      <c r="Q25" s="15">
        <v>59</v>
      </c>
      <c r="R25" s="15">
        <v>73</v>
      </c>
      <c r="S25" s="15">
        <f>734+156</f>
        <v>890</v>
      </c>
      <c r="T25" s="15">
        <v>99</v>
      </c>
      <c r="U25" s="15">
        <f>SUM(D25:T25)</f>
        <v>2348</v>
      </c>
      <c r="V25" s="10">
        <f>U25/U22*100</f>
        <v>46.175024582104228</v>
      </c>
    </row>
    <row r="26" spans="1:22" x14ac:dyDescent="0.55000000000000004">
      <c r="A26" s="3"/>
      <c r="B26" s="3" t="s">
        <v>0</v>
      </c>
      <c r="C26" s="3"/>
      <c r="D26" s="15">
        <v>672</v>
      </c>
      <c r="E26" s="15">
        <v>264</v>
      </c>
      <c r="F26" s="15">
        <v>689</v>
      </c>
      <c r="G26" s="15">
        <v>331</v>
      </c>
      <c r="H26" s="15">
        <v>920</v>
      </c>
      <c r="I26" s="15">
        <v>507</v>
      </c>
      <c r="J26" s="15">
        <v>690</v>
      </c>
      <c r="K26" s="15">
        <v>399</v>
      </c>
      <c r="L26" s="15">
        <v>305</v>
      </c>
      <c r="M26" s="15">
        <v>469</v>
      </c>
      <c r="N26" s="15">
        <v>965</v>
      </c>
      <c r="O26" s="15">
        <v>477</v>
      </c>
      <c r="P26" s="15">
        <v>167</v>
      </c>
      <c r="Q26" s="15">
        <v>514</v>
      </c>
      <c r="R26" s="15">
        <v>73</v>
      </c>
      <c r="S26" s="15">
        <v>1810</v>
      </c>
      <c r="T26" s="15">
        <v>234</v>
      </c>
      <c r="U26" s="15">
        <f>SUM(D26:T26)</f>
        <v>9486</v>
      </c>
      <c r="V26" s="10"/>
    </row>
    <row r="27" spans="1:22" x14ac:dyDescent="0.55000000000000004">
      <c r="A27" s="9">
        <v>7</v>
      </c>
      <c r="B27" s="9" t="s">
        <v>44</v>
      </c>
      <c r="C27" s="3" t="s">
        <v>49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</row>
    <row r="28" spans="1:22" x14ac:dyDescent="0.55000000000000004">
      <c r="A28" s="3"/>
      <c r="B28" s="3" t="s">
        <v>45</v>
      </c>
      <c r="C28" s="3"/>
      <c r="D28" s="1">
        <v>23</v>
      </c>
      <c r="E28" s="1">
        <v>15</v>
      </c>
      <c r="F28" s="1">
        <v>23</v>
      </c>
      <c r="G28" s="1">
        <v>22</v>
      </c>
      <c r="H28" s="17">
        <v>31</v>
      </c>
      <c r="I28" s="1">
        <v>28</v>
      </c>
      <c r="J28" s="1">
        <v>19</v>
      </c>
      <c r="K28" s="1">
        <v>19</v>
      </c>
      <c r="L28" s="1">
        <v>21</v>
      </c>
      <c r="M28" s="1">
        <v>21</v>
      </c>
      <c r="N28" s="1">
        <v>37</v>
      </c>
      <c r="O28" s="1">
        <v>22</v>
      </c>
      <c r="P28" s="1">
        <v>13</v>
      </c>
      <c r="Q28" s="1">
        <v>25</v>
      </c>
      <c r="R28" s="2">
        <v>8</v>
      </c>
      <c r="S28" s="1">
        <f>14+12+8</f>
        <v>34</v>
      </c>
      <c r="T28" s="15">
        <v>6</v>
      </c>
      <c r="U28" s="15">
        <f>SUM(D28:T28)</f>
        <v>367</v>
      </c>
      <c r="V28" s="9">
        <f>U28/U29*100</f>
        <v>94.587628865979383</v>
      </c>
    </row>
    <row r="29" spans="1:22" x14ac:dyDescent="0.55000000000000004">
      <c r="A29" s="3"/>
      <c r="B29" s="3" t="s">
        <v>46</v>
      </c>
      <c r="C29" s="3"/>
      <c r="D29" s="15">
        <v>27</v>
      </c>
      <c r="E29" s="15">
        <v>16</v>
      </c>
      <c r="F29" s="15">
        <v>23</v>
      </c>
      <c r="G29" s="15">
        <v>22</v>
      </c>
      <c r="H29" s="15">
        <v>31</v>
      </c>
      <c r="I29" s="15">
        <v>28</v>
      </c>
      <c r="J29" s="15">
        <v>28</v>
      </c>
      <c r="K29" s="15">
        <v>19</v>
      </c>
      <c r="L29" s="15">
        <v>27</v>
      </c>
      <c r="M29" s="15">
        <v>21</v>
      </c>
      <c r="N29" s="15">
        <v>38</v>
      </c>
      <c r="O29" s="15">
        <v>22</v>
      </c>
      <c r="P29" s="15">
        <v>13</v>
      </c>
      <c r="Q29" s="15">
        <v>25</v>
      </c>
      <c r="R29" s="15">
        <v>8</v>
      </c>
      <c r="S29" s="15">
        <f>20+12+8</f>
        <v>40</v>
      </c>
      <c r="T29" s="15">
        <v>6</v>
      </c>
      <c r="U29" s="15">
        <f>SUM(D29:S29)</f>
        <v>388</v>
      </c>
      <c r="V29" s="9"/>
    </row>
    <row r="30" spans="1:22" x14ac:dyDescent="0.55000000000000004">
      <c r="A30" s="9">
        <v>8</v>
      </c>
      <c r="B30" s="9" t="s">
        <v>47</v>
      </c>
      <c r="C30" s="3" t="s">
        <v>56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9"/>
    </row>
    <row r="31" spans="1:22" x14ac:dyDescent="0.55000000000000004">
      <c r="A31" s="3"/>
      <c r="B31" s="3" t="s">
        <v>51</v>
      </c>
      <c r="C31" s="3"/>
      <c r="D31" s="15">
        <v>5</v>
      </c>
      <c r="E31" s="15">
        <v>1</v>
      </c>
      <c r="F31" s="15">
        <v>1</v>
      </c>
      <c r="G31" s="15">
        <v>1</v>
      </c>
      <c r="H31" s="15">
        <v>5</v>
      </c>
      <c r="I31" s="15">
        <v>17</v>
      </c>
      <c r="J31" s="15">
        <v>1</v>
      </c>
      <c r="K31" s="15">
        <v>3</v>
      </c>
      <c r="L31" s="15">
        <v>6</v>
      </c>
      <c r="M31" s="15">
        <v>8</v>
      </c>
      <c r="N31" s="15">
        <v>11</v>
      </c>
      <c r="O31" s="15">
        <v>16</v>
      </c>
      <c r="P31" s="15">
        <v>1</v>
      </c>
      <c r="Q31" s="15">
        <v>9</v>
      </c>
      <c r="R31" s="15">
        <v>1</v>
      </c>
      <c r="S31" s="15">
        <v>9</v>
      </c>
      <c r="T31" s="15">
        <v>2</v>
      </c>
      <c r="U31" s="15">
        <f>SUM(D31:T31)</f>
        <v>97</v>
      </c>
      <c r="V31" s="33">
        <f t="shared" ref="V31" si="0">U31/U32*100</f>
        <v>42.173913043478265</v>
      </c>
    </row>
    <row r="32" spans="1:22" x14ac:dyDescent="0.55000000000000004">
      <c r="A32" s="3"/>
      <c r="B32" s="3" t="s">
        <v>52</v>
      </c>
      <c r="C32" s="3"/>
      <c r="D32" s="15">
        <v>11</v>
      </c>
      <c r="E32" s="15">
        <v>7</v>
      </c>
      <c r="F32" s="15">
        <v>24</v>
      </c>
      <c r="G32" s="15">
        <v>16</v>
      </c>
      <c r="H32" s="15">
        <v>22</v>
      </c>
      <c r="I32" s="15">
        <v>17</v>
      </c>
      <c r="J32" s="15">
        <v>13</v>
      </c>
      <c r="K32" s="15">
        <v>13</v>
      </c>
      <c r="L32" s="15">
        <v>13</v>
      </c>
      <c r="M32" s="15">
        <v>8</v>
      </c>
      <c r="N32" s="15">
        <v>18</v>
      </c>
      <c r="O32" s="15">
        <v>16</v>
      </c>
      <c r="P32" s="15">
        <v>13</v>
      </c>
      <c r="Q32" s="15">
        <v>9</v>
      </c>
      <c r="R32" s="15">
        <v>5</v>
      </c>
      <c r="S32" s="15">
        <v>19</v>
      </c>
      <c r="T32" s="15">
        <v>6</v>
      </c>
      <c r="U32" s="15">
        <f>SUM(D32:T32)</f>
        <v>230</v>
      </c>
      <c r="V32" s="33"/>
    </row>
    <row r="33" spans="1:22" x14ac:dyDescent="0.55000000000000004">
      <c r="A33" s="13"/>
      <c r="B33" s="13" t="s">
        <v>53</v>
      </c>
      <c r="C33" s="13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2"/>
    </row>
    <row r="34" spans="1:22" x14ac:dyDescent="0.55000000000000004">
      <c r="A34" s="9">
        <v>9</v>
      </c>
      <c r="B34" s="9" t="s">
        <v>54</v>
      </c>
      <c r="C34" s="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</row>
    <row r="35" spans="1:22" x14ac:dyDescent="0.55000000000000004">
      <c r="A35" s="3"/>
      <c r="B35" s="3" t="s">
        <v>20</v>
      </c>
      <c r="C35" s="3" t="s">
        <v>57</v>
      </c>
      <c r="D35" s="15">
        <v>40</v>
      </c>
      <c r="E35" s="15">
        <v>15</v>
      </c>
      <c r="F35" s="15">
        <v>35</v>
      </c>
      <c r="G35" s="15">
        <v>25</v>
      </c>
      <c r="H35" s="15">
        <v>50</v>
      </c>
      <c r="I35" s="15">
        <v>32</v>
      </c>
      <c r="J35" s="15">
        <v>40</v>
      </c>
      <c r="K35" s="15">
        <v>25</v>
      </c>
      <c r="L35" s="15">
        <v>30</v>
      </c>
      <c r="M35" s="15">
        <v>22</v>
      </c>
      <c r="N35" s="15">
        <v>50</v>
      </c>
      <c r="O35" s="15">
        <v>40</v>
      </c>
      <c r="P35" s="15">
        <v>20</v>
      </c>
      <c r="Q35" s="15">
        <v>22</v>
      </c>
      <c r="R35" s="15">
        <v>10</v>
      </c>
      <c r="S35" s="20">
        <v>90</v>
      </c>
      <c r="T35" s="21"/>
      <c r="U35" s="15">
        <f>SUM(D35:S35)</f>
        <v>546</v>
      </c>
      <c r="V35" s="10"/>
    </row>
    <row r="36" spans="1:22" x14ac:dyDescent="0.55000000000000004">
      <c r="A36" s="3"/>
      <c r="B36" s="3" t="s">
        <v>55</v>
      </c>
      <c r="C36" s="3"/>
      <c r="D36" s="1">
        <v>3</v>
      </c>
      <c r="E36" s="15"/>
      <c r="F36" s="1">
        <v>36</v>
      </c>
      <c r="G36" s="1">
        <v>15</v>
      </c>
      <c r="H36" s="15"/>
      <c r="I36" s="1">
        <v>3</v>
      </c>
      <c r="J36" s="15"/>
      <c r="K36" s="15">
        <v>2</v>
      </c>
      <c r="L36" s="15"/>
      <c r="M36" s="15"/>
      <c r="N36" s="1">
        <v>10</v>
      </c>
      <c r="O36" s="15"/>
      <c r="P36" s="1">
        <v>2</v>
      </c>
      <c r="Q36" s="1">
        <v>2</v>
      </c>
      <c r="R36" s="15">
        <v>12</v>
      </c>
      <c r="S36" s="20">
        <v>50</v>
      </c>
      <c r="T36" s="21"/>
      <c r="U36" s="15">
        <f>SUM(D36:T36)</f>
        <v>135</v>
      </c>
      <c r="V36" s="10">
        <f>U36/U35*100</f>
        <v>24.725274725274726</v>
      </c>
    </row>
    <row r="37" spans="1:22" x14ac:dyDescent="0.55000000000000004">
      <c r="A37" s="9">
        <v>10</v>
      </c>
      <c r="B37" s="9" t="s">
        <v>58</v>
      </c>
      <c r="C37" s="3" t="s">
        <v>59</v>
      </c>
      <c r="D37" s="1"/>
      <c r="E37" s="15"/>
      <c r="F37" s="1"/>
      <c r="G37" s="1"/>
      <c r="H37" s="15"/>
      <c r="I37" s="1"/>
      <c r="J37" s="15"/>
      <c r="K37" s="15"/>
      <c r="L37" s="15"/>
      <c r="M37" s="15"/>
      <c r="N37" s="1"/>
      <c r="O37" s="15"/>
      <c r="P37" s="1"/>
      <c r="Q37" s="1"/>
      <c r="R37" s="15"/>
      <c r="S37" s="15"/>
      <c r="T37" s="15"/>
      <c r="U37" s="15"/>
      <c r="V37" s="10"/>
    </row>
    <row r="38" spans="1:22" x14ac:dyDescent="0.55000000000000004">
      <c r="A38" s="3"/>
      <c r="B38" s="3" t="s">
        <v>58</v>
      </c>
      <c r="C38" s="3"/>
      <c r="D38" s="1">
        <v>4</v>
      </c>
      <c r="E38" s="15">
        <v>0</v>
      </c>
      <c r="F38" s="1">
        <v>24</v>
      </c>
      <c r="G38" s="1">
        <v>0</v>
      </c>
      <c r="H38" s="15">
        <v>5</v>
      </c>
      <c r="I38" s="1">
        <v>17</v>
      </c>
      <c r="J38" s="15">
        <v>0</v>
      </c>
      <c r="K38" s="15">
        <v>3</v>
      </c>
      <c r="L38" s="15">
        <v>11</v>
      </c>
      <c r="M38" s="15">
        <v>0</v>
      </c>
      <c r="N38" s="1">
        <v>13</v>
      </c>
      <c r="O38" s="15">
        <v>16</v>
      </c>
      <c r="P38" s="1">
        <v>0</v>
      </c>
      <c r="Q38" s="1">
        <v>9</v>
      </c>
      <c r="R38" s="15">
        <v>0</v>
      </c>
      <c r="S38" s="15">
        <v>3</v>
      </c>
      <c r="T38" s="15">
        <v>0</v>
      </c>
      <c r="U38" s="15">
        <f>SUM(D38:T38)</f>
        <v>105</v>
      </c>
      <c r="V38" s="33"/>
    </row>
    <row r="39" spans="1:22" x14ac:dyDescent="0.55000000000000004">
      <c r="A39" s="9">
        <v>11</v>
      </c>
      <c r="B39" s="9" t="s">
        <v>60</v>
      </c>
      <c r="C39" s="3" t="s">
        <v>56</v>
      </c>
      <c r="D39" s="1"/>
      <c r="E39" s="15"/>
      <c r="F39" s="1"/>
      <c r="G39" s="1"/>
      <c r="H39" s="15"/>
      <c r="I39" s="1"/>
      <c r="J39" s="15"/>
      <c r="K39" s="15"/>
      <c r="L39" s="15"/>
      <c r="M39" s="15"/>
      <c r="N39" s="1"/>
      <c r="O39" s="15"/>
      <c r="P39" s="1"/>
      <c r="Q39" s="1"/>
      <c r="R39" s="15"/>
      <c r="S39" s="15"/>
      <c r="T39" s="15"/>
      <c r="U39" s="15"/>
      <c r="V39" s="10"/>
    </row>
    <row r="40" spans="1:22" x14ac:dyDescent="0.55000000000000004">
      <c r="A40" s="3"/>
      <c r="B40" s="3" t="s">
        <v>61</v>
      </c>
      <c r="C40" s="3"/>
      <c r="D40" s="15">
        <v>5</v>
      </c>
      <c r="E40" s="15">
        <v>1</v>
      </c>
      <c r="F40" s="15">
        <v>1</v>
      </c>
      <c r="G40" s="15">
        <v>1</v>
      </c>
      <c r="H40" s="15">
        <v>5</v>
      </c>
      <c r="I40" s="15">
        <v>17</v>
      </c>
      <c r="J40" s="15">
        <v>1</v>
      </c>
      <c r="K40" s="15">
        <v>3</v>
      </c>
      <c r="L40" s="15">
        <v>6</v>
      </c>
      <c r="M40" s="15">
        <v>8</v>
      </c>
      <c r="N40" s="15">
        <v>11</v>
      </c>
      <c r="O40" s="15">
        <v>16</v>
      </c>
      <c r="P40" s="15">
        <v>1</v>
      </c>
      <c r="Q40" s="15">
        <v>9</v>
      </c>
      <c r="R40" s="15">
        <v>1</v>
      </c>
      <c r="S40" s="15">
        <v>9</v>
      </c>
      <c r="T40" s="15">
        <v>2</v>
      </c>
      <c r="U40" s="15">
        <f>SUM(D40:T40)</f>
        <v>97</v>
      </c>
      <c r="V40" s="33">
        <f t="shared" ref="V40" si="1">U40/U41*100</f>
        <v>42.173913043478265</v>
      </c>
    </row>
    <row r="41" spans="1:22" x14ac:dyDescent="0.55000000000000004">
      <c r="A41" s="3"/>
      <c r="B41" s="3" t="s">
        <v>52</v>
      </c>
      <c r="C41" s="3"/>
      <c r="D41" s="15">
        <v>11</v>
      </c>
      <c r="E41" s="15">
        <v>7</v>
      </c>
      <c r="F41" s="15">
        <v>24</v>
      </c>
      <c r="G41" s="15">
        <v>16</v>
      </c>
      <c r="H41" s="15">
        <v>22</v>
      </c>
      <c r="I41" s="15">
        <v>17</v>
      </c>
      <c r="J41" s="15">
        <v>13</v>
      </c>
      <c r="K41" s="15">
        <v>13</v>
      </c>
      <c r="L41" s="15">
        <v>13</v>
      </c>
      <c r="M41" s="15">
        <v>8</v>
      </c>
      <c r="N41" s="15">
        <v>18</v>
      </c>
      <c r="O41" s="15">
        <v>16</v>
      </c>
      <c r="P41" s="15">
        <v>13</v>
      </c>
      <c r="Q41" s="15">
        <v>9</v>
      </c>
      <c r="R41" s="15">
        <v>5</v>
      </c>
      <c r="S41" s="15">
        <v>19</v>
      </c>
      <c r="T41" s="15">
        <v>6</v>
      </c>
      <c r="U41" s="15">
        <f>SUM(D41:T41)</f>
        <v>230</v>
      </c>
      <c r="V41" s="33"/>
    </row>
    <row r="42" spans="1:22" x14ac:dyDescent="0.55000000000000004">
      <c r="A42" s="13"/>
      <c r="B42" s="13" t="s">
        <v>62</v>
      </c>
      <c r="C42" s="13"/>
      <c r="D42" s="18"/>
      <c r="E42" s="16"/>
      <c r="F42" s="18"/>
      <c r="G42" s="18"/>
      <c r="H42" s="16"/>
      <c r="I42" s="18"/>
      <c r="J42" s="16"/>
      <c r="K42" s="16"/>
      <c r="L42" s="16"/>
      <c r="M42" s="16"/>
      <c r="N42" s="18"/>
      <c r="O42" s="16"/>
      <c r="P42" s="18"/>
      <c r="Q42" s="18"/>
      <c r="R42" s="16"/>
      <c r="S42" s="16"/>
      <c r="T42" s="16"/>
      <c r="U42" s="16"/>
      <c r="V42" s="14"/>
    </row>
    <row r="43" spans="1:22" x14ac:dyDescent="0.55000000000000004">
      <c r="A43" s="9">
        <v>12</v>
      </c>
      <c r="B43" s="9" t="s">
        <v>63</v>
      </c>
      <c r="C43" s="3"/>
      <c r="D43" s="1"/>
      <c r="E43" s="15"/>
      <c r="F43" s="1"/>
      <c r="G43" s="1"/>
      <c r="H43" s="15"/>
      <c r="I43" s="1"/>
      <c r="J43" s="15"/>
      <c r="K43" s="15"/>
      <c r="L43" s="15"/>
      <c r="M43" s="15"/>
      <c r="N43" s="1"/>
      <c r="O43" s="15"/>
      <c r="P43" s="1"/>
      <c r="Q43" s="1"/>
      <c r="R43" s="15"/>
      <c r="S43" s="15"/>
      <c r="T43" s="15"/>
      <c r="U43" s="15"/>
      <c r="V43" s="10"/>
    </row>
    <row r="44" spans="1:22" x14ac:dyDescent="0.55000000000000004">
      <c r="A44" s="3"/>
      <c r="B44" s="3" t="s">
        <v>65</v>
      </c>
      <c r="C44" s="3"/>
      <c r="D44" s="15">
        <v>10</v>
      </c>
      <c r="E44" s="15">
        <v>6</v>
      </c>
      <c r="F44" s="15">
        <v>23</v>
      </c>
      <c r="G44" s="15">
        <v>15</v>
      </c>
      <c r="H44" s="15">
        <v>21</v>
      </c>
      <c r="I44" s="15">
        <v>16</v>
      </c>
      <c r="J44" s="15">
        <v>12</v>
      </c>
      <c r="K44" s="15">
        <v>12</v>
      </c>
      <c r="L44" s="15">
        <v>12</v>
      </c>
      <c r="M44" s="15">
        <v>7</v>
      </c>
      <c r="N44" s="15">
        <v>17</v>
      </c>
      <c r="O44" s="15">
        <v>15</v>
      </c>
      <c r="P44" s="15">
        <v>12</v>
      </c>
      <c r="Q44" s="15">
        <v>8</v>
      </c>
      <c r="R44" s="15">
        <v>4</v>
      </c>
      <c r="S44" s="20">
        <v>23</v>
      </c>
      <c r="T44" s="21"/>
      <c r="U44" s="15">
        <f>SUM(D44:S44)</f>
        <v>213</v>
      </c>
      <c r="V44" s="10"/>
    </row>
    <row r="45" spans="1:22" x14ac:dyDescent="0.55000000000000004">
      <c r="A45" s="3"/>
      <c r="B45" s="3" t="s">
        <v>64</v>
      </c>
      <c r="C45" s="3"/>
      <c r="D45" s="15">
        <v>10</v>
      </c>
      <c r="E45" s="15">
        <v>1</v>
      </c>
      <c r="F45" s="15">
        <v>1</v>
      </c>
      <c r="G45" s="15">
        <v>15</v>
      </c>
      <c r="H45" s="15">
        <v>6</v>
      </c>
      <c r="I45" s="15">
        <v>1</v>
      </c>
      <c r="J45" s="15">
        <v>0</v>
      </c>
      <c r="K45" s="15">
        <v>2</v>
      </c>
      <c r="L45" s="15">
        <v>7</v>
      </c>
      <c r="M45" s="15">
        <v>3</v>
      </c>
      <c r="N45" s="15">
        <v>2</v>
      </c>
      <c r="O45" s="15">
        <v>6</v>
      </c>
      <c r="P45" s="15">
        <v>12</v>
      </c>
      <c r="Q45" s="15">
        <v>4</v>
      </c>
      <c r="R45" s="15">
        <v>4</v>
      </c>
      <c r="S45" s="20">
        <v>5</v>
      </c>
      <c r="T45" s="21"/>
      <c r="U45" s="15">
        <f>SUM(D45:S45)</f>
        <v>79</v>
      </c>
      <c r="V45" s="10">
        <f>U45/U44*100</f>
        <v>37.089201877934272</v>
      </c>
    </row>
    <row r="46" spans="1:22" x14ac:dyDescent="0.55000000000000004">
      <c r="A46" s="9">
        <v>13</v>
      </c>
      <c r="B46" s="6" t="s">
        <v>69</v>
      </c>
      <c r="C46" s="11"/>
      <c r="D46" s="19"/>
      <c r="E46" s="19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0"/>
    </row>
    <row r="47" spans="1:22" x14ac:dyDescent="0.55000000000000004">
      <c r="A47" s="3"/>
      <c r="B47" s="11" t="s">
        <v>66</v>
      </c>
      <c r="C47" s="11" t="s">
        <v>70</v>
      </c>
      <c r="D47" s="15">
        <v>0</v>
      </c>
      <c r="E47" s="15">
        <v>3</v>
      </c>
      <c r="F47" s="15">
        <v>1</v>
      </c>
      <c r="G47" s="15">
        <v>6</v>
      </c>
      <c r="H47" s="15">
        <v>2</v>
      </c>
      <c r="I47" s="15">
        <v>1</v>
      </c>
      <c r="J47" s="15">
        <v>3</v>
      </c>
      <c r="K47" s="15">
        <v>2</v>
      </c>
      <c r="L47" s="15">
        <v>3</v>
      </c>
      <c r="M47" s="15">
        <v>1</v>
      </c>
      <c r="N47" s="15">
        <v>8</v>
      </c>
      <c r="O47" s="15">
        <v>1</v>
      </c>
      <c r="P47" s="15">
        <v>1</v>
      </c>
      <c r="Q47" s="15">
        <v>0</v>
      </c>
      <c r="R47" s="15">
        <v>0</v>
      </c>
      <c r="S47" s="20">
        <v>1</v>
      </c>
      <c r="T47" s="21"/>
      <c r="U47" s="15">
        <f>SUM(D47:S47)</f>
        <v>33</v>
      </c>
      <c r="V47" s="9">
        <f>U47/213*100</f>
        <v>15.492957746478872</v>
      </c>
    </row>
    <row r="48" spans="1:22" x14ac:dyDescent="0.55000000000000004">
      <c r="A48" s="3"/>
      <c r="B48" s="11" t="s">
        <v>71</v>
      </c>
      <c r="C48" s="11"/>
      <c r="D48" s="19">
        <v>8</v>
      </c>
      <c r="E48" s="19">
        <v>52</v>
      </c>
      <c r="F48" s="15">
        <v>28</v>
      </c>
      <c r="G48" s="19">
        <v>50</v>
      </c>
      <c r="H48" s="19">
        <v>20</v>
      </c>
      <c r="I48" s="19">
        <v>11</v>
      </c>
      <c r="J48" s="19">
        <v>31</v>
      </c>
      <c r="K48" s="19">
        <v>127</v>
      </c>
      <c r="L48" s="19">
        <v>36</v>
      </c>
      <c r="M48" s="19">
        <v>28</v>
      </c>
      <c r="N48" s="19">
        <v>54</v>
      </c>
      <c r="O48" s="19">
        <v>14</v>
      </c>
      <c r="P48" s="19">
        <v>29</v>
      </c>
      <c r="Q48" s="19">
        <v>14</v>
      </c>
      <c r="R48" s="19">
        <v>5</v>
      </c>
      <c r="S48" s="20">
        <v>17</v>
      </c>
      <c r="T48" s="21"/>
      <c r="U48" s="15"/>
      <c r="V48" s="9"/>
    </row>
    <row r="49" spans="1:22" x14ac:dyDescent="0.55000000000000004">
      <c r="A49" s="3"/>
      <c r="B49" s="11" t="s">
        <v>67</v>
      </c>
      <c r="C49" s="11"/>
      <c r="D49" s="19">
        <v>39</v>
      </c>
      <c r="E49" s="19">
        <v>69</v>
      </c>
      <c r="F49" s="15">
        <v>18</v>
      </c>
      <c r="G49" s="15">
        <v>13</v>
      </c>
      <c r="H49" s="15">
        <v>65</v>
      </c>
      <c r="I49" s="15">
        <v>73</v>
      </c>
      <c r="J49" s="15">
        <v>85</v>
      </c>
      <c r="K49" s="15">
        <v>169</v>
      </c>
      <c r="L49" s="15">
        <v>43</v>
      </c>
      <c r="M49" s="15">
        <v>73</v>
      </c>
      <c r="N49" s="15">
        <v>79</v>
      </c>
      <c r="O49" s="15">
        <v>252</v>
      </c>
      <c r="P49" s="15">
        <v>47</v>
      </c>
      <c r="Q49" s="15">
        <v>26</v>
      </c>
      <c r="R49" s="15">
        <v>0</v>
      </c>
      <c r="S49" s="20">
        <v>102</v>
      </c>
      <c r="T49" s="21"/>
      <c r="U49" s="15">
        <f>SUM(D49:T49)</f>
        <v>1153</v>
      </c>
      <c r="V49" s="15"/>
    </row>
    <row r="50" spans="1:22" x14ac:dyDescent="0.55000000000000004">
      <c r="A50" s="3"/>
      <c r="B50" s="11" t="s">
        <v>68</v>
      </c>
      <c r="C50" s="11"/>
      <c r="D50" s="19">
        <v>39</v>
      </c>
      <c r="E50" s="19">
        <v>0</v>
      </c>
      <c r="F50" s="15">
        <v>18</v>
      </c>
      <c r="G50" s="15">
        <v>13</v>
      </c>
      <c r="H50" s="15">
        <v>65</v>
      </c>
      <c r="I50" s="15">
        <v>73</v>
      </c>
      <c r="J50" s="15">
        <v>0</v>
      </c>
      <c r="K50" s="15">
        <v>45</v>
      </c>
      <c r="L50" s="15">
        <v>43</v>
      </c>
      <c r="M50" s="15">
        <v>73</v>
      </c>
      <c r="N50" s="15">
        <v>79</v>
      </c>
      <c r="O50" s="15">
        <v>90</v>
      </c>
      <c r="P50" s="15">
        <v>47</v>
      </c>
      <c r="Q50" s="15">
        <v>26</v>
      </c>
      <c r="R50" s="15">
        <v>0</v>
      </c>
      <c r="S50" s="20">
        <v>102</v>
      </c>
      <c r="T50" s="21"/>
      <c r="U50" s="15">
        <f>SUM(D50:T50)</f>
        <v>713</v>
      </c>
      <c r="V50" s="34">
        <f>U50*100/U49</f>
        <v>61.838681699913266</v>
      </c>
    </row>
    <row r="51" spans="1:22" x14ac:dyDescent="0.55000000000000004">
      <c r="B51" s="7"/>
      <c r="C51" s="7"/>
      <c r="D51" s="7"/>
      <c r="E51" s="7"/>
    </row>
    <row r="53" spans="1:22" ht="21" customHeight="1" x14ac:dyDescent="0.55000000000000004"/>
    <row r="58" spans="1:22" x14ac:dyDescent="0.55000000000000004">
      <c r="F58" s="4"/>
    </row>
  </sheetData>
  <mergeCells count="16">
    <mergeCell ref="S49:T49"/>
    <mergeCell ref="S50:T50"/>
    <mergeCell ref="S48:T48"/>
    <mergeCell ref="B1:V1"/>
    <mergeCell ref="H2:L2"/>
    <mergeCell ref="A4:A6"/>
    <mergeCell ref="B4:B6"/>
    <mergeCell ref="C4:C6"/>
    <mergeCell ref="V4:V6"/>
    <mergeCell ref="U4:U6"/>
    <mergeCell ref="D4:T5"/>
    <mergeCell ref="S35:T35"/>
    <mergeCell ref="S36:T36"/>
    <mergeCell ref="S44:T44"/>
    <mergeCell ref="S45:T45"/>
    <mergeCell ref="S47:T47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Windows User</cp:lastModifiedBy>
  <dcterms:created xsi:type="dcterms:W3CDTF">2014-02-20T05:24:33Z</dcterms:created>
  <dcterms:modified xsi:type="dcterms:W3CDTF">2014-02-21T12:40:35Z</dcterms:modified>
</cp:coreProperties>
</file>